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 activeTab="2"/>
  </bookViews>
  <sheets>
    <sheet name="List1" sheetId="1" r:id="rId1"/>
    <sheet name="List2" sheetId="2" r:id="rId2"/>
    <sheet name="Průběžná doba součástí" sheetId="3" r:id="rId3"/>
  </sheets>
  <calcPr calcId="125725"/>
</workbook>
</file>

<file path=xl/calcChain.xml><?xml version="1.0" encoding="utf-8"?>
<calcChain xmlns="http://schemas.openxmlformats.org/spreadsheetml/2006/main">
  <c r="D26" i="3"/>
  <c r="C22"/>
  <c r="F24"/>
  <c r="F22"/>
  <c r="F21"/>
  <c r="F20"/>
  <c r="F19"/>
  <c r="E21"/>
  <c r="E20"/>
  <c r="E19"/>
  <c r="D16"/>
  <c r="E11"/>
  <c r="D11"/>
  <c r="C11"/>
  <c r="B10" i="2"/>
  <c r="C9"/>
  <c r="B9"/>
  <c r="B8"/>
  <c r="B3"/>
  <c r="B80" i="1"/>
  <c r="C80" s="1"/>
  <c r="B79"/>
  <c r="C79"/>
  <c r="B78"/>
  <c r="C78" s="1"/>
  <c r="C54"/>
  <c r="C55"/>
  <c r="B55"/>
  <c r="B54"/>
  <c r="B77"/>
  <c r="C77" s="1"/>
  <c r="B76"/>
  <c r="C76" s="1"/>
  <c r="B75"/>
  <c r="C75" s="1"/>
  <c r="B74"/>
  <c r="C74" s="1"/>
  <c r="B73"/>
  <c r="C73" s="1"/>
  <c r="B72"/>
  <c r="C72" s="1"/>
  <c r="B71"/>
  <c r="C71" s="1"/>
  <c r="C69"/>
  <c r="C68"/>
  <c r="C67"/>
  <c r="C66"/>
  <c r="C65"/>
  <c r="C64"/>
  <c r="C63"/>
  <c r="C62"/>
  <c r="C61"/>
  <c r="C60"/>
  <c r="C59"/>
  <c r="C58"/>
  <c r="C57"/>
  <c r="C56"/>
  <c r="A63"/>
  <c r="B63"/>
  <c r="B70"/>
  <c r="C70" s="1"/>
  <c r="B69"/>
  <c r="B68"/>
  <c r="B67"/>
  <c r="B66"/>
  <c r="B65"/>
  <c r="B64"/>
  <c r="B62"/>
  <c r="B61"/>
  <c r="B60"/>
  <c r="B59"/>
  <c r="B58"/>
  <c r="B57"/>
  <c r="B56"/>
  <c r="F52"/>
  <c r="E29"/>
  <c r="E28"/>
  <c r="E27"/>
  <c r="E26"/>
  <c r="E25"/>
  <c r="D29"/>
  <c r="C29"/>
  <c r="F29"/>
  <c r="C20"/>
  <c r="D20"/>
  <c r="E20"/>
  <c r="E19"/>
  <c r="E18"/>
  <c r="E17"/>
  <c r="E16"/>
  <c r="F20" s="1"/>
  <c r="D12"/>
  <c r="C12"/>
  <c r="E11"/>
  <c r="E10"/>
  <c r="E9"/>
  <c r="F12" s="1"/>
  <c r="E6"/>
  <c r="E5"/>
  <c r="E4"/>
  <c r="E3"/>
  <c r="F6" s="1"/>
  <c r="D6"/>
  <c r="C6"/>
  <c r="E12" l="1"/>
</calcChain>
</file>

<file path=xl/sharedStrings.xml><?xml version="1.0" encoding="utf-8"?>
<sst xmlns="http://schemas.openxmlformats.org/spreadsheetml/2006/main" count="64" uniqueCount="49">
  <si>
    <t>Frézování</t>
  </si>
  <si>
    <t>Vyvrtávání</t>
  </si>
  <si>
    <t>Broušení</t>
  </si>
  <si>
    <t>Ta</t>
  </si>
  <si>
    <t>Tb</t>
  </si>
  <si>
    <t>a</t>
  </si>
  <si>
    <t>Příklad 1.</t>
  </si>
  <si>
    <t>tb/(a*ta)</t>
  </si>
  <si>
    <t>Příklad 2.</t>
  </si>
  <si>
    <t>Soustružení</t>
  </si>
  <si>
    <t>Lisování</t>
  </si>
  <si>
    <t>Svařování</t>
  </si>
  <si>
    <t>lépe volit 0,02</t>
  </si>
  <si>
    <t>Příklad 3.</t>
  </si>
  <si>
    <t>Kusová výroba</t>
  </si>
  <si>
    <t>Seriová výroba</t>
  </si>
  <si>
    <t>Hrubování</t>
  </si>
  <si>
    <t>Soustr. Načisto</t>
  </si>
  <si>
    <t>Fréz. Drážek</t>
  </si>
  <si>
    <t>2000 ks/měs</t>
  </si>
  <si>
    <t>24000 ks/rok</t>
  </si>
  <si>
    <t>q</t>
  </si>
  <si>
    <t>Na</t>
  </si>
  <si>
    <t>Nb</t>
  </si>
  <si>
    <t>ns</t>
  </si>
  <si>
    <t>dopt</t>
  </si>
  <si>
    <t>Dávka</t>
  </si>
  <si>
    <t>Náklady</t>
  </si>
  <si>
    <t>Nákl/Optimální</t>
  </si>
  <si>
    <t>Pořadí operace</t>
  </si>
  <si>
    <r>
      <t>Čas přechodu [Nmin./d</t>
    </r>
    <r>
      <rPr>
        <vertAlign val="subscript"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>]</t>
    </r>
  </si>
  <si>
    <r>
      <t>Dávkový čas [Nmin./d</t>
    </r>
    <r>
      <rPr>
        <vertAlign val="sub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>]</t>
    </r>
  </si>
  <si>
    <t>Σ</t>
  </si>
  <si>
    <r>
      <t>Jednotkový čas t</t>
    </r>
    <r>
      <rPr>
        <vertAlign val="subscript"/>
        <sz val="11"/>
        <color theme="1"/>
        <rFont val="Calibri"/>
        <family val="2"/>
        <charset val="238"/>
        <scheme val="minor"/>
      </rPr>
      <t>Ai</t>
    </r>
    <r>
      <rPr>
        <sz val="11"/>
        <color theme="1"/>
        <rFont val="Calibri"/>
        <family val="2"/>
        <charset val="238"/>
        <scheme val="minor"/>
      </rPr>
      <t xml:space="preserve"> [Nmin./ks]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</si>
  <si>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 xml:space="preserve"> = </t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</si>
  <si>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VP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</si>
  <si>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= </t>
    </r>
  </si>
  <si>
    <t>(36,1+40*390 +90)/60=</t>
  </si>
  <si>
    <t>Celková pracnost zakázky [Nhod.]</t>
  </si>
  <si>
    <t>Zakázka      č.</t>
  </si>
  <si>
    <t>Koef.plnění norem</t>
  </si>
  <si>
    <t>Redukovaná pracnost</t>
  </si>
  <si>
    <t>Počet směn</t>
  </si>
  <si>
    <t>Celkem směn</t>
  </si>
  <si>
    <t>Počet dělníků</t>
  </si>
  <si>
    <t>Směn/dělníci</t>
  </si>
  <si>
    <t>Celkem mzdové prostředky =</t>
  </si>
  <si>
    <t>Kč</t>
  </si>
  <si>
    <t>(součet pracností na zakázkách+celkem směn*5/6) * 50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</si>
</sst>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0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7" xfId="0" applyFont="1" applyBorder="1" applyAlignment="1">
      <alignment horizontal="right" wrapText="1"/>
    </xf>
    <xf numFmtId="2" fontId="0" fillId="0" borderId="0" xfId="0" applyNumberFormat="1" applyAlignment="1">
      <alignment wrapText="1"/>
    </xf>
    <xf numFmtId="1" fontId="0" fillId="0" borderId="0" xfId="0" applyNumberFormat="1"/>
    <xf numFmtId="0" fontId="0" fillId="0" borderId="0" xfId="0" applyAlignment="1"/>
    <xf numFmtId="0" fontId="3" fillId="0" borderId="0" xfId="0" applyFont="1" applyAlignment="1">
      <alignment horizontal="righ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8668280422544353"/>
          <c:y val="0.12804672564077638"/>
          <c:w val="0.5935013123359576"/>
          <c:h val="0.74838582677165355"/>
        </c:manualLayout>
      </c:layout>
      <c:lineChart>
        <c:grouping val="stacked"/>
        <c:ser>
          <c:idx val="2"/>
          <c:order val="0"/>
          <c:cat>
            <c:numRef>
              <c:f>List1!$A$56:$A$77</c:f>
              <c:numCache>
                <c:formatCode>General</c:formatCode>
                <c:ptCount val="22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1697</c:v>
                </c:pt>
                <c:pt idx="8">
                  <c:v>1700</c:v>
                </c:pt>
                <c:pt idx="9">
                  <c:v>1800</c:v>
                </c:pt>
                <c:pt idx="10">
                  <c:v>1900</c:v>
                </c:pt>
                <c:pt idx="11">
                  <c:v>2000</c:v>
                </c:pt>
                <c:pt idx="12">
                  <c:v>2100</c:v>
                </c:pt>
                <c:pt idx="13">
                  <c:v>2200</c:v>
                </c:pt>
                <c:pt idx="14">
                  <c:v>2300</c:v>
                </c:pt>
                <c:pt idx="15">
                  <c:v>2400</c:v>
                </c:pt>
                <c:pt idx="16">
                  <c:v>2500</c:v>
                </c:pt>
                <c:pt idx="17">
                  <c:v>2600</c:v>
                </c:pt>
                <c:pt idx="18">
                  <c:v>2700</c:v>
                </c:pt>
                <c:pt idx="19">
                  <c:v>2800</c:v>
                </c:pt>
                <c:pt idx="20">
                  <c:v>2900</c:v>
                </c:pt>
                <c:pt idx="21">
                  <c:v>3000</c:v>
                </c:pt>
              </c:numCache>
            </c:numRef>
          </c:cat>
          <c:val>
            <c:numRef>
              <c:f>List1!$B$56:$B$77</c:f>
              <c:numCache>
                <c:formatCode>#,##0.00\ "Kč"</c:formatCode>
                <c:ptCount val="22"/>
                <c:pt idx="0">
                  <c:v>48500</c:v>
                </c:pt>
                <c:pt idx="1">
                  <c:v>46477.272727272721</c:v>
                </c:pt>
                <c:pt idx="2">
                  <c:v>45000</c:v>
                </c:pt>
                <c:pt idx="3">
                  <c:v>43942.307692307688</c:v>
                </c:pt>
                <c:pt idx="4">
                  <c:v>43214.28571428571</c:v>
                </c:pt>
                <c:pt idx="5">
                  <c:v>42750</c:v>
                </c:pt>
                <c:pt idx="6">
                  <c:v>42500</c:v>
                </c:pt>
                <c:pt idx="7">
                  <c:v>42426.406894519743</c:v>
                </c:pt>
                <c:pt idx="8">
                  <c:v>42426.470588235294</c:v>
                </c:pt>
                <c:pt idx="9">
                  <c:v>42500</c:v>
                </c:pt>
                <c:pt idx="10">
                  <c:v>42697.368421052633</c:v>
                </c:pt>
                <c:pt idx="11">
                  <c:v>43000</c:v>
                </c:pt>
                <c:pt idx="12">
                  <c:v>43392.857142857145</c:v>
                </c:pt>
                <c:pt idx="13">
                  <c:v>43863.63636363636</c:v>
                </c:pt>
                <c:pt idx="14">
                  <c:v>44402.17391304348</c:v>
                </c:pt>
                <c:pt idx="15">
                  <c:v>45000</c:v>
                </c:pt>
                <c:pt idx="16">
                  <c:v>45650</c:v>
                </c:pt>
                <c:pt idx="17">
                  <c:v>46346.153846153844</c:v>
                </c:pt>
                <c:pt idx="18">
                  <c:v>47083.333333333336</c:v>
                </c:pt>
                <c:pt idx="19">
                  <c:v>47857.142857142855</c:v>
                </c:pt>
                <c:pt idx="20">
                  <c:v>48663.793103448275</c:v>
                </c:pt>
                <c:pt idx="21">
                  <c:v>49500</c:v>
                </c:pt>
              </c:numCache>
            </c:numRef>
          </c:val>
        </c:ser>
        <c:marker val="1"/>
        <c:axId val="70324992"/>
        <c:axId val="70326528"/>
      </c:lineChart>
      <c:catAx>
        <c:axId val="70324992"/>
        <c:scaling>
          <c:orientation val="minMax"/>
        </c:scaling>
        <c:axPos val="b"/>
        <c:numFmt formatCode="General" sourceLinked="1"/>
        <c:tickLblPos val="nextTo"/>
        <c:crossAx val="70326528"/>
        <c:crosses val="autoZero"/>
        <c:auto val="1"/>
        <c:lblAlgn val="ctr"/>
        <c:lblOffset val="100"/>
      </c:catAx>
      <c:valAx>
        <c:axId val="70326528"/>
        <c:scaling>
          <c:orientation val="minMax"/>
        </c:scaling>
        <c:axPos val="l"/>
        <c:majorGridlines/>
        <c:numFmt formatCode="#,##0.00\ &quot;Kč&quot;" sourceLinked="1"/>
        <c:tickLblPos val="nextTo"/>
        <c:crossAx val="70324992"/>
        <c:crosses val="autoZero"/>
        <c:crossBetween val="between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80</xdr:row>
      <xdr:rowOff>19049</xdr:rowOff>
    </xdr:from>
    <xdr:to>
      <xdr:col>9</xdr:col>
      <xdr:colOff>152400</xdr:colOff>
      <xdr:row>99</xdr:row>
      <xdr:rowOff>28574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opLeftCell="A79" workbookViewId="0">
      <selection activeCell="I64" sqref="I64"/>
    </sheetView>
  </sheetViews>
  <sheetFormatPr defaultRowHeight="15"/>
  <cols>
    <col min="2" max="2" width="13.140625" customWidth="1"/>
  </cols>
  <sheetData>
    <row r="1" spans="1:6">
      <c r="A1" t="s">
        <v>6</v>
      </c>
      <c r="B1" t="s">
        <v>14</v>
      </c>
    </row>
    <row r="2" spans="1:6">
      <c r="C2" t="s">
        <v>3</v>
      </c>
      <c r="D2" t="s">
        <v>4</v>
      </c>
      <c r="E2" t="s">
        <v>7</v>
      </c>
    </row>
    <row r="3" spans="1:6">
      <c r="B3" t="s">
        <v>0</v>
      </c>
      <c r="C3">
        <v>9</v>
      </c>
      <c r="D3">
        <v>45</v>
      </c>
      <c r="E3" s="1">
        <f>D3/(C3*$C$7)</f>
        <v>250</v>
      </c>
    </row>
    <row r="4" spans="1:6">
      <c r="B4" t="s">
        <v>1</v>
      </c>
      <c r="C4">
        <v>16</v>
      </c>
      <c r="D4">
        <v>55</v>
      </c>
      <c r="E4" s="1">
        <f>D4/(C4*$C$7)</f>
        <v>171.875</v>
      </c>
    </row>
    <row r="5" spans="1:6">
      <c r="B5" t="s">
        <v>2</v>
      </c>
      <c r="C5">
        <v>22</v>
      </c>
      <c r="D5">
        <v>120</v>
      </c>
      <c r="E5" s="1">
        <f>D5/(C5*$C$7)</f>
        <v>272.72727272727275</v>
      </c>
    </row>
    <row r="6" spans="1:6">
      <c r="C6">
        <f>SUM(C3:C5)</f>
        <v>47</v>
      </c>
      <c r="D6">
        <f>SUM(D3:D5)</f>
        <v>220</v>
      </c>
      <c r="E6" s="1">
        <f>D6/(C6*$C$7)</f>
        <v>234.04255319148936</v>
      </c>
      <c r="F6" s="1">
        <f>SUM(E3:E5)/3</f>
        <v>231.53409090909091</v>
      </c>
    </row>
    <row r="7" spans="1:6">
      <c r="B7" t="s">
        <v>5</v>
      </c>
      <c r="C7">
        <v>0.02</v>
      </c>
      <c r="E7" s="1"/>
    </row>
    <row r="8" spans="1:6">
      <c r="E8" s="1"/>
    </row>
    <row r="9" spans="1:6">
      <c r="B9" t="s">
        <v>0</v>
      </c>
      <c r="C9">
        <v>5</v>
      </c>
      <c r="D9">
        <v>50</v>
      </c>
      <c r="E9" s="1">
        <f>D9/(C9*$C$7)</f>
        <v>500</v>
      </c>
    </row>
    <row r="10" spans="1:6">
      <c r="B10" t="s">
        <v>1</v>
      </c>
      <c r="C10">
        <v>16</v>
      </c>
      <c r="D10">
        <v>16</v>
      </c>
      <c r="E10" s="1">
        <f>D10/(C10*$C$7)</f>
        <v>50</v>
      </c>
    </row>
    <row r="11" spans="1:6">
      <c r="B11" t="s">
        <v>2</v>
      </c>
      <c r="C11">
        <v>100</v>
      </c>
      <c r="D11">
        <v>100</v>
      </c>
      <c r="E11" s="1">
        <f>D11/(C11*$C$7)</f>
        <v>50</v>
      </c>
    </row>
    <row r="12" spans="1:6">
      <c r="C12">
        <f>SUM(C9:C11)</f>
        <v>121</v>
      </c>
      <c r="D12">
        <f>SUM(D9:D11)</f>
        <v>166</v>
      </c>
      <c r="E12" s="1">
        <f>D12/(C12*$C$7)</f>
        <v>68.595041322314046</v>
      </c>
      <c r="F12" s="1">
        <f>SUM(E9:E11)/3</f>
        <v>200</v>
      </c>
    </row>
    <row r="14" spans="1:6">
      <c r="A14" t="s">
        <v>8</v>
      </c>
      <c r="B14" t="s">
        <v>15</v>
      </c>
      <c r="D14" t="s">
        <v>19</v>
      </c>
    </row>
    <row r="15" spans="1:6">
      <c r="C15" t="s">
        <v>3</v>
      </c>
      <c r="D15" t="s">
        <v>4</v>
      </c>
      <c r="E15" t="s">
        <v>7</v>
      </c>
    </row>
    <row r="16" spans="1:6">
      <c r="B16" t="s">
        <v>9</v>
      </c>
      <c r="C16">
        <v>12</v>
      </c>
      <c r="D16">
        <v>60</v>
      </c>
      <c r="E16" s="1">
        <f>D16/(C16*$C$21)</f>
        <v>250</v>
      </c>
    </row>
    <row r="17" spans="1:6">
      <c r="B17" t="s">
        <v>10</v>
      </c>
      <c r="C17">
        <v>6</v>
      </c>
      <c r="D17">
        <v>120</v>
      </c>
      <c r="E17" s="1">
        <f t="shared" ref="E17:E20" si="0">D17/(C17*$C$21)</f>
        <v>1000</v>
      </c>
    </row>
    <row r="18" spans="1:6">
      <c r="B18" t="s">
        <v>11</v>
      </c>
      <c r="C18">
        <v>9</v>
      </c>
      <c r="D18">
        <v>90</v>
      </c>
      <c r="E18" s="1">
        <f t="shared" si="0"/>
        <v>500</v>
      </c>
    </row>
    <row r="19" spans="1:6">
      <c r="B19" t="s">
        <v>9</v>
      </c>
      <c r="C19">
        <v>15</v>
      </c>
      <c r="D19">
        <v>60</v>
      </c>
      <c r="E19" s="1">
        <f t="shared" si="0"/>
        <v>200</v>
      </c>
    </row>
    <row r="20" spans="1:6">
      <c r="C20">
        <f>SUM(C16:C19)</f>
        <v>42</v>
      </c>
      <c r="D20">
        <f>SUM(D16:D19)</f>
        <v>330</v>
      </c>
      <c r="E20" s="1">
        <f t="shared" si="0"/>
        <v>392.85714285714289</v>
      </c>
      <c r="F20" s="1">
        <f>SUM(E16:E19)/4</f>
        <v>487.5</v>
      </c>
    </row>
    <row r="21" spans="1:6">
      <c r="B21" t="s">
        <v>5</v>
      </c>
      <c r="C21">
        <v>0.02</v>
      </c>
      <c r="D21" t="s">
        <v>12</v>
      </c>
      <c r="E21" s="1"/>
    </row>
    <row r="23" spans="1:6">
      <c r="A23" t="s">
        <v>13</v>
      </c>
      <c r="B23" t="s">
        <v>15</v>
      </c>
      <c r="D23" t="s">
        <v>20</v>
      </c>
    </row>
    <row r="24" spans="1:6">
      <c r="C24" t="s">
        <v>3</v>
      </c>
      <c r="D24" t="s">
        <v>4</v>
      </c>
      <c r="E24" t="s">
        <v>7</v>
      </c>
    </row>
    <row r="25" spans="1:6">
      <c r="B25" t="s">
        <v>16</v>
      </c>
      <c r="C25">
        <v>4</v>
      </c>
      <c r="D25">
        <v>30</v>
      </c>
      <c r="E25" s="1">
        <f>D25/(C25*$C$30)</f>
        <v>375</v>
      </c>
    </row>
    <row r="26" spans="1:6">
      <c r="B26" t="s">
        <v>17</v>
      </c>
      <c r="C26">
        <v>10</v>
      </c>
      <c r="D26">
        <v>90</v>
      </c>
      <c r="E26" s="1">
        <f t="shared" ref="E26:E29" si="1">D26/(C26*$C$30)</f>
        <v>450</v>
      </c>
    </row>
    <row r="27" spans="1:6">
      <c r="B27" t="s">
        <v>18</v>
      </c>
      <c r="C27">
        <v>16</v>
      </c>
      <c r="D27">
        <v>120</v>
      </c>
      <c r="E27" s="1">
        <f t="shared" si="1"/>
        <v>375</v>
      </c>
    </row>
    <row r="28" spans="1:6">
      <c r="B28" t="s">
        <v>2</v>
      </c>
      <c r="C28">
        <v>20</v>
      </c>
      <c r="D28">
        <v>120</v>
      </c>
      <c r="E28" s="1">
        <f t="shared" si="1"/>
        <v>300</v>
      </c>
    </row>
    <row r="29" spans="1:6">
      <c r="C29">
        <f>SUM(C25:C28)</f>
        <v>50</v>
      </c>
      <c r="D29">
        <f>SUM(D25:D28)</f>
        <v>360</v>
      </c>
      <c r="E29" s="1">
        <f t="shared" si="1"/>
        <v>360</v>
      </c>
      <c r="F29" s="1">
        <f>SUM(E25:E28)/4</f>
        <v>375</v>
      </c>
    </row>
    <row r="30" spans="1:6">
      <c r="B30" t="s">
        <v>5</v>
      </c>
      <c r="C30">
        <v>0.02</v>
      </c>
      <c r="E30" s="1"/>
    </row>
    <row r="51" spans="1:6">
      <c r="B51" t="s">
        <v>21</v>
      </c>
      <c r="C51" t="s">
        <v>22</v>
      </c>
      <c r="D51" t="s">
        <v>23</v>
      </c>
      <c r="E51" t="s">
        <v>24</v>
      </c>
      <c r="F51" t="s">
        <v>25</v>
      </c>
    </row>
    <row r="52" spans="1:6">
      <c r="B52">
        <v>24000</v>
      </c>
      <c r="C52">
        <v>200</v>
      </c>
      <c r="D52">
        <v>1500</v>
      </c>
      <c r="E52">
        <v>25</v>
      </c>
      <c r="F52">
        <f>SQRT((2*D52*B52/(E52)))</f>
        <v>1697.0562748477141</v>
      </c>
    </row>
    <row r="53" spans="1:6">
      <c r="A53" t="s">
        <v>26</v>
      </c>
      <c r="B53" t="s">
        <v>27</v>
      </c>
      <c r="C53" t="s">
        <v>28</v>
      </c>
    </row>
    <row r="54" spans="1:6">
      <c r="A54">
        <v>100</v>
      </c>
      <c r="B54" s="2">
        <f t="shared" ref="B54:B55" si="2">B$52/A54*D$52+0.5*A54*E$52</f>
        <v>361250</v>
      </c>
      <c r="C54" s="5">
        <f>(B54-B$63)/B$63</f>
        <v>7.5147441521064318</v>
      </c>
    </row>
    <row r="55" spans="1:6">
      <c r="A55">
        <v>500</v>
      </c>
      <c r="B55" s="2">
        <f t="shared" si="2"/>
        <v>78250</v>
      </c>
      <c r="C55" s="5">
        <f t="shared" ref="C55" si="3">(B55-B$63)/B$63</f>
        <v>0.84437018658083962</v>
      </c>
    </row>
    <row r="56" spans="1:6">
      <c r="A56">
        <v>1000</v>
      </c>
      <c r="B56" s="2">
        <f>B$52/A56*D$52+0.5*A56*E$52</f>
        <v>48500</v>
      </c>
      <c r="C56" s="5">
        <f t="shared" ref="C56:C80" si="4">(B56-B$63)/B$63</f>
        <v>0.14315596228972169</v>
      </c>
    </row>
    <row r="57" spans="1:6">
      <c r="A57">
        <v>1100</v>
      </c>
      <c r="B57" s="2">
        <f t="shared" ref="B57:B70" si="5">B$52/A57*D$52+0.5*A57*E$52</f>
        <v>46477.272727272721</v>
      </c>
      <c r="C57" s="5">
        <f t="shared" si="4"/>
        <v>9.5479823281387308E-2</v>
      </c>
    </row>
    <row r="58" spans="1:6">
      <c r="A58">
        <v>1200</v>
      </c>
      <c r="B58" s="2">
        <f t="shared" si="5"/>
        <v>45000</v>
      </c>
      <c r="C58" s="5">
        <f t="shared" si="4"/>
        <v>6.0660171196648995E-2</v>
      </c>
    </row>
    <row r="59" spans="1:6">
      <c r="A59">
        <v>1300</v>
      </c>
      <c r="B59" s="2">
        <f t="shared" si="5"/>
        <v>43942.307692307688</v>
      </c>
      <c r="C59" s="5">
        <f t="shared" si="4"/>
        <v>3.5730124437753294E-2</v>
      </c>
    </row>
    <row r="60" spans="1:6">
      <c r="A60">
        <v>1400</v>
      </c>
      <c r="B60" s="2">
        <f t="shared" si="5"/>
        <v>43214.28571428571</v>
      </c>
      <c r="C60" s="5">
        <f t="shared" si="4"/>
        <v>1.8570481863448538E-2</v>
      </c>
    </row>
    <row r="61" spans="1:6">
      <c r="A61">
        <v>1500</v>
      </c>
      <c r="B61" s="2">
        <f t="shared" si="5"/>
        <v>42750</v>
      </c>
      <c r="C61" s="5">
        <f t="shared" si="4"/>
        <v>7.6271626368165438E-3</v>
      </c>
    </row>
    <row r="62" spans="1:6">
      <c r="A62">
        <v>1600</v>
      </c>
      <c r="B62" s="2">
        <f t="shared" si="5"/>
        <v>42500</v>
      </c>
      <c r="C62" s="5">
        <f t="shared" si="4"/>
        <v>1.7346061301684935E-3</v>
      </c>
    </row>
    <row r="63" spans="1:6">
      <c r="A63" s="4">
        <f>INT(F52+0.5)</f>
        <v>1697</v>
      </c>
      <c r="B63" s="3">
        <f t="shared" si="5"/>
        <v>42426.406894519743</v>
      </c>
      <c r="C63" s="5">
        <f t="shared" si="4"/>
        <v>0</v>
      </c>
    </row>
    <row r="64" spans="1:6">
      <c r="A64">
        <v>1700</v>
      </c>
      <c r="B64" s="2">
        <f t="shared" si="5"/>
        <v>42426.470588235294</v>
      </c>
      <c r="C64" s="5">
        <f t="shared" si="4"/>
        <v>1.5012752719980743E-6</v>
      </c>
    </row>
    <row r="65" spans="1:3">
      <c r="A65">
        <v>1800</v>
      </c>
      <c r="B65" s="2">
        <f t="shared" si="5"/>
        <v>42500</v>
      </c>
      <c r="C65" s="5">
        <f t="shared" si="4"/>
        <v>1.7346061301684935E-3</v>
      </c>
    </row>
    <row r="66" spans="1:3">
      <c r="A66">
        <v>1900</v>
      </c>
      <c r="B66" s="2">
        <f t="shared" si="5"/>
        <v>42697.368421052633</v>
      </c>
      <c r="C66" s="5">
        <f t="shared" si="4"/>
        <v>6.386624424890683E-3</v>
      </c>
    </row>
    <row r="67" spans="1:3">
      <c r="A67">
        <v>2000</v>
      </c>
      <c r="B67" s="2">
        <f t="shared" si="5"/>
        <v>43000</v>
      </c>
      <c r="C67" s="5">
        <f t="shared" si="4"/>
        <v>1.3519719143464594E-2</v>
      </c>
    </row>
    <row r="68" spans="1:3">
      <c r="A68">
        <v>2100</v>
      </c>
      <c r="B68" s="2">
        <f t="shared" si="5"/>
        <v>43392.857142857145</v>
      </c>
      <c r="C68" s="5">
        <f t="shared" si="4"/>
        <v>2.277945079676872E-2</v>
      </c>
    </row>
    <row r="69" spans="1:3">
      <c r="A69">
        <v>2200</v>
      </c>
      <c r="B69" s="2">
        <f t="shared" si="5"/>
        <v>43863.63636363636</v>
      </c>
      <c r="C69" s="5">
        <f t="shared" si="4"/>
        <v>3.3875823439157779E-2</v>
      </c>
    </row>
    <row r="70" spans="1:3">
      <c r="A70">
        <v>2300</v>
      </c>
      <c r="B70" s="2">
        <f t="shared" si="5"/>
        <v>44402.17391304348</v>
      </c>
      <c r="C70" s="5">
        <f t="shared" si="4"/>
        <v>4.656927520249065E-2</v>
      </c>
    </row>
    <row r="71" spans="1:3">
      <c r="A71">
        <v>2400</v>
      </c>
      <c r="B71" s="2">
        <f t="shared" ref="B71:B80" si="6">B$52/A71*D$52+0.5*A71*E$52</f>
        <v>45000</v>
      </c>
      <c r="C71" s="5">
        <f t="shared" si="4"/>
        <v>6.0660171196648995E-2</v>
      </c>
    </row>
    <row r="72" spans="1:3">
      <c r="A72">
        <v>2500</v>
      </c>
      <c r="B72" s="2">
        <f t="shared" si="6"/>
        <v>45650</v>
      </c>
      <c r="C72" s="5">
        <f t="shared" si="4"/>
        <v>7.5980818113933923E-2</v>
      </c>
    </row>
    <row r="73" spans="1:3">
      <c r="A73">
        <v>2600</v>
      </c>
      <c r="B73" s="2">
        <f t="shared" si="6"/>
        <v>46346.153846153844</v>
      </c>
      <c r="C73" s="5">
        <f t="shared" si="4"/>
        <v>9.2389321617061523E-2</v>
      </c>
    </row>
    <row r="74" spans="1:3">
      <c r="A74">
        <v>2700</v>
      </c>
      <c r="B74" s="2">
        <f t="shared" si="6"/>
        <v>47083.333333333336</v>
      </c>
      <c r="C74" s="5">
        <f t="shared" si="4"/>
        <v>0.10976480875204947</v>
      </c>
    </row>
    <row r="75" spans="1:3">
      <c r="A75">
        <v>2800</v>
      </c>
      <c r="B75" s="2">
        <f t="shared" si="6"/>
        <v>47857.142857142855</v>
      </c>
      <c r="C75" s="5">
        <f t="shared" si="4"/>
        <v>0.12800367412976951</v>
      </c>
    </row>
    <row r="76" spans="1:3">
      <c r="A76">
        <v>2900</v>
      </c>
      <c r="B76" s="2">
        <f t="shared" si="6"/>
        <v>48663.793103448275</v>
      </c>
      <c r="C76" s="5">
        <f t="shared" si="4"/>
        <v>0.14701660275959455</v>
      </c>
    </row>
    <row r="77" spans="1:3">
      <c r="A77">
        <v>3000</v>
      </c>
      <c r="B77" s="2">
        <f t="shared" si="6"/>
        <v>49500</v>
      </c>
      <c r="C77" s="5">
        <f t="shared" si="4"/>
        <v>0.16672618831631389</v>
      </c>
    </row>
    <row r="78" spans="1:3">
      <c r="A78">
        <v>5000</v>
      </c>
      <c r="B78" s="2">
        <f t="shared" si="6"/>
        <v>69700</v>
      </c>
      <c r="C78" s="5">
        <f t="shared" si="4"/>
        <v>0.6428447540534763</v>
      </c>
    </row>
    <row r="79" spans="1:3">
      <c r="A79">
        <v>10000</v>
      </c>
      <c r="B79" s="2">
        <f t="shared" si="6"/>
        <v>128600</v>
      </c>
      <c r="C79" s="5">
        <f t="shared" si="4"/>
        <v>2.0311310670197567</v>
      </c>
    </row>
    <row r="80" spans="1:3">
      <c r="A80">
        <v>24000</v>
      </c>
      <c r="B80" s="2">
        <f t="shared" si="6"/>
        <v>301500</v>
      </c>
      <c r="C80" s="5">
        <f t="shared" si="4"/>
        <v>6.1064231470175478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C10"/>
  <sheetViews>
    <sheetView topLeftCell="A4" workbookViewId="0">
      <selection activeCell="B14" sqref="B14"/>
    </sheetView>
  </sheetViews>
  <sheetFormatPr defaultRowHeight="15"/>
  <sheetData>
    <row r="3" spans="2:3">
      <c r="B3" s="1">
        <f xml:space="preserve"> 15000/(48*40*0.85*1.15*0.9)</f>
        <v>8.8803637396987778</v>
      </c>
    </row>
    <row r="5" spans="2:3">
      <c r="B5">
        <v>2250</v>
      </c>
    </row>
    <row r="6" spans="2:3">
      <c r="B6">
        <v>1870</v>
      </c>
    </row>
    <row r="7" spans="2:3">
      <c r="B7">
        <v>1640</v>
      </c>
    </row>
    <row r="8" spans="2:3">
      <c r="B8">
        <f>SUM(B5:B7)</f>
        <v>5760</v>
      </c>
    </row>
    <row r="9" spans="2:3">
      <c r="B9">
        <f>B8/1.18</f>
        <v>4881.3559322033898</v>
      </c>
      <c r="C9">
        <f>8-5/6</f>
        <v>7.166666666666667</v>
      </c>
    </row>
    <row r="10" spans="2:3">
      <c r="B10">
        <f>B9/(10*C9)</f>
        <v>68.111943240047296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27"/>
  <sheetViews>
    <sheetView tabSelected="1" workbookViewId="0">
      <selection activeCell="D32" sqref="D32"/>
    </sheetView>
  </sheetViews>
  <sheetFormatPr defaultRowHeight="15"/>
  <cols>
    <col min="2" max="2" width="9.140625" style="6"/>
    <col min="3" max="3" width="20.42578125" style="6" customWidth="1"/>
    <col min="4" max="4" width="11.5703125" style="6" customWidth="1"/>
    <col min="5" max="5" width="13.42578125" customWidth="1"/>
  </cols>
  <sheetData>
    <row r="1" spans="2:5" ht="15.75" thickBot="1"/>
    <row r="2" spans="2:5" ht="34.5" customHeight="1" thickBot="1">
      <c r="B2" s="13" t="s">
        <v>29</v>
      </c>
      <c r="C2" s="14" t="s">
        <v>33</v>
      </c>
      <c r="D2" s="14" t="s">
        <v>31</v>
      </c>
      <c r="E2" s="15" t="s">
        <v>30</v>
      </c>
    </row>
    <row r="3" spans="2:5">
      <c r="B3" s="10">
        <v>1</v>
      </c>
      <c r="C3" s="11">
        <v>1.9</v>
      </c>
      <c r="D3" s="11">
        <v>3.3</v>
      </c>
      <c r="E3" s="12">
        <v>5</v>
      </c>
    </row>
    <row r="4" spans="2:5">
      <c r="B4" s="8">
        <v>2</v>
      </c>
      <c r="C4" s="7">
        <v>3.2</v>
      </c>
      <c r="D4" s="7">
        <v>80</v>
      </c>
      <c r="E4" s="9">
        <v>10</v>
      </c>
    </row>
    <row r="5" spans="2:5">
      <c r="B5" s="8">
        <v>3</v>
      </c>
      <c r="C5" s="7">
        <v>2.2999999999999998</v>
      </c>
      <c r="D5" s="7">
        <v>73.400000000000006</v>
      </c>
      <c r="E5" s="9">
        <v>5</v>
      </c>
    </row>
    <row r="6" spans="2:5">
      <c r="B6" s="8">
        <v>4</v>
      </c>
      <c r="C6" s="7">
        <v>5.6</v>
      </c>
      <c r="D6" s="7">
        <v>40</v>
      </c>
      <c r="E6" s="9">
        <v>5</v>
      </c>
    </row>
    <row r="7" spans="2:5">
      <c r="B7" s="8">
        <v>5</v>
      </c>
      <c r="C7" s="7">
        <v>7.8</v>
      </c>
      <c r="D7" s="7">
        <v>53.4</v>
      </c>
      <c r="E7" s="9">
        <v>10</v>
      </c>
    </row>
    <row r="8" spans="2:5">
      <c r="B8" s="8">
        <v>6</v>
      </c>
      <c r="C8" s="7">
        <v>4.5</v>
      </c>
      <c r="D8" s="7">
        <v>46.6</v>
      </c>
      <c r="E8" s="9">
        <v>5</v>
      </c>
    </row>
    <row r="9" spans="2:5">
      <c r="B9" s="8">
        <v>7</v>
      </c>
      <c r="C9" s="7">
        <v>3.9</v>
      </c>
      <c r="D9" s="7">
        <v>53.3</v>
      </c>
      <c r="E9" s="9">
        <v>10</v>
      </c>
    </row>
    <row r="10" spans="2:5" ht="15.75" thickBot="1">
      <c r="B10" s="16">
        <v>8</v>
      </c>
      <c r="C10" s="17">
        <v>6.9</v>
      </c>
      <c r="D10" s="17">
        <v>40</v>
      </c>
      <c r="E10" s="18">
        <v>40</v>
      </c>
    </row>
    <row r="11" spans="2:5" ht="15.75" thickBot="1">
      <c r="B11" s="19" t="s">
        <v>32</v>
      </c>
      <c r="C11" s="14">
        <f t="shared" ref="C11:E11" si="0">SUM(C3:C10)</f>
        <v>36.1</v>
      </c>
      <c r="D11" s="14">
        <f t="shared" si="0"/>
        <v>390</v>
      </c>
      <c r="E11" s="15">
        <f t="shared" si="0"/>
        <v>90</v>
      </c>
    </row>
    <row r="13" spans="2:5" ht="18">
      <c r="B13" s="6" t="s">
        <v>34</v>
      </c>
      <c r="C13" s="6">
        <v>40</v>
      </c>
    </row>
    <row r="14" spans="2:5" ht="18">
      <c r="B14" s="6" t="s">
        <v>36</v>
      </c>
      <c r="C14" s="6">
        <v>10</v>
      </c>
    </row>
    <row r="16" spans="2:5" ht="15" customHeight="1">
      <c r="B16" s="6" t="s">
        <v>35</v>
      </c>
      <c r="C16" s="20" t="s">
        <v>37</v>
      </c>
      <c r="D16" s="20">
        <f xml:space="preserve"> (D11 + C11*C13 +  E11)/60</f>
        <v>32.06666666666667</v>
      </c>
    </row>
    <row r="18" spans="2:6" ht="30">
      <c r="B18" s="6" t="s">
        <v>39</v>
      </c>
      <c r="C18" s="6" t="s">
        <v>38</v>
      </c>
      <c r="D18" s="6" t="s">
        <v>40</v>
      </c>
      <c r="E18" s="6" t="s">
        <v>41</v>
      </c>
      <c r="F18" s="6" t="s">
        <v>42</v>
      </c>
    </row>
    <row r="19" spans="2:6">
      <c r="B19" s="6">
        <v>1</v>
      </c>
      <c r="C19" s="6">
        <v>2250</v>
      </c>
      <c r="D19" s="6">
        <v>1.18</v>
      </c>
      <c r="E19" s="1">
        <f>C19/D19</f>
        <v>1906.7796610169491</v>
      </c>
      <c r="F19" s="21">
        <f>E19/(8-50/60)</f>
        <v>266.06227828143477</v>
      </c>
    </row>
    <row r="20" spans="2:6">
      <c r="B20" s="6">
        <v>2</v>
      </c>
      <c r="C20" s="6">
        <v>1870</v>
      </c>
      <c r="D20" s="6">
        <v>1.18</v>
      </c>
      <c r="E20" s="1">
        <f>C20/D20</f>
        <v>1584.7457627118645</v>
      </c>
      <c r="F20" s="21">
        <f>E20/(8-50/60)</f>
        <v>221.12731572723689</v>
      </c>
    </row>
    <row r="21" spans="2:6">
      <c r="B21" s="6">
        <v>3</v>
      </c>
      <c r="C21" s="6">
        <v>1640</v>
      </c>
      <c r="D21" s="6">
        <v>1.18</v>
      </c>
      <c r="E21" s="1">
        <f>C21/D21</f>
        <v>1389.8305084745764</v>
      </c>
      <c r="F21" s="21">
        <f>E21/(8-50/60)</f>
        <v>193.92983839180135</v>
      </c>
    </row>
    <row r="22" spans="2:6">
      <c r="B22" s="23" t="s">
        <v>32</v>
      </c>
      <c r="C22" s="6">
        <f>SUM(C19:C21)</f>
        <v>5760</v>
      </c>
      <c r="E22" t="s">
        <v>43</v>
      </c>
      <c r="F22" s="21">
        <f>SUM(F19:F21)</f>
        <v>681.11943240047299</v>
      </c>
    </row>
    <row r="23" spans="2:6">
      <c r="E23" t="s">
        <v>44</v>
      </c>
      <c r="F23">
        <v>10</v>
      </c>
    </row>
    <row r="24" spans="2:6">
      <c r="E24" t="s">
        <v>45</v>
      </c>
      <c r="F24" s="21">
        <f>F22/F23</f>
        <v>68.111943240047296</v>
      </c>
    </row>
    <row r="26" spans="2:6">
      <c r="B26" s="22" t="s">
        <v>46</v>
      </c>
      <c r="D26" s="6">
        <f>(C22+F22*5/6) * 50</f>
        <v>316379.97635001969</v>
      </c>
      <c r="E26" t="s">
        <v>47</v>
      </c>
    </row>
    <row r="27" spans="2:6">
      <c r="C27" s="22" t="s">
        <v>48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Průběžná doba součástí</vt:lpstr>
    </vt:vector>
  </TitlesOfParts>
  <Company>ZCU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Kopeček</dc:creator>
  <cp:lastModifiedBy>Pavel Kopeček</cp:lastModifiedBy>
  <cp:lastPrinted>2010-11-16T17:19:40Z</cp:lastPrinted>
  <dcterms:created xsi:type="dcterms:W3CDTF">2010-08-18T12:24:07Z</dcterms:created>
  <dcterms:modified xsi:type="dcterms:W3CDTF">2010-11-16T17:19:43Z</dcterms:modified>
</cp:coreProperties>
</file>